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nnovis-my.sharepoint.com/personal/ashleigh_walker_synnovis_co_uk/Documents/SDrive/Finance/2024/Templates/"/>
    </mc:Choice>
  </mc:AlternateContent>
  <xr:revisionPtr revIDLastSave="9" documentId="8_{A603D43C-5FA8-4CD6-8CB7-573DABF2EDBF}" xr6:coauthVersionLast="47" xr6:coauthVersionMax="47" xr10:uidLastSave="{734F038D-E264-4FF5-ABC4-18486EAE0FE1}"/>
  <bookViews>
    <workbookView xWindow="-110" yWindow="-110" windowWidth="19420" windowHeight="11500" xr2:uid="{CE35F5ED-7D9E-498E-B905-68684FE4BA9A}"/>
  </bookViews>
  <sheets>
    <sheet name="Input" sheetId="2" r:id="rId1"/>
    <sheet name="Workings" sheetId="1" state="hidden" r:id="rId2"/>
  </sheets>
  <definedNames>
    <definedName name="Laboratories">OFFSET(LaboratoriesList,0,0,COUNTA(LaboratoriesList),1)</definedName>
    <definedName name="LaboratoriesList">INDEX(#REF!,0,MATCH(#REF!,#REF!,0))</definedName>
    <definedName name="_xlnm.Print_Area" localSheetId="0">Input!$B$1:$F$17</definedName>
    <definedName name="rngListCSRServices">#REF!</definedName>
    <definedName name="rngListPhlebotomyService">#REF!</definedName>
    <definedName name="rngListSite">#REF!</definedName>
    <definedName name="rngListTestType">#REF!</definedName>
    <definedName name="rngSalaryBand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0" i="2" l="1"/>
  <c r="E11" i="2"/>
  <c r="E12" i="2"/>
  <c r="E13" i="2"/>
  <c r="E14" i="2"/>
  <c r="E15" i="2"/>
  <c r="E6" i="2" l="1"/>
  <c r="E7" i="2"/>
  <c r="E8" i="2"/>
  <c r="E5" i="2"/>
  <c r="I8" i="1"/>
  <c r="I7" i="1"/>
  <c r="E22" i="1"/>
  <c r="E24" i="1"/>
  <c r="E26" i="1"/>
  <c r="E28" i="1"/>
  <c r="G6" i="1"/>
  <c r="E7" i="1"/>
  <c r="G7" i="1" s="1"/>
  <c r="F7" i="1"/>
  <c r="F8" i="1" s="1"/>
  <c r="E8" i="1"/>
  <c r="E9" i="1"/>
  <c r="E10" i="1"/>
  <c r="E9" i="2" s="1"/>
  <c r="E11" i="1"/>
  <c r="E12" i="1"/>
  <c r="E13" i="1"/>
  <c r="E14" i="1"/>
  <c r="E15" i="1"/>
  <c r="E16" i="1"/>
  <c r="E17" i="1"/>
  <c r="G17" i="1" s="1"/>
  <c r="E29" i="1"/>
  <c r="D30" i="1"/>
  <c r="E30" i="1"/>
  <c r="E16" i="2" l="1"/>
  <c r="F9" i="1"/>
  <c r="G8" i="1"/>
  <c r="E17" i="2" l="1"/>
  <c r="E18" i="2"/>
  <c r="G9" i="1"/>
  <c r="F10" i="1"/>
  <c r="F11" i="1" l="1"/>
  <c r="G10" i="1"/>
  <c r="F12" i="1" l="1"/>
  <c r="G11" i="1"/>
  <c r="F13" i="1" l="1"/>
  <c r="G12" i="1"/>
  <c r="F14" i="1" l="1"/>
  <c r="G13" i="1"/>
  <c r="F15" i="1" l="1"/>
  <c r="G14" i="1"/>
  <c r="G15" i="1" l="1"/>
  <c r="F16" i="1"/>
  <c r="G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ahyam</author>
  </authors>
  <commentList>
    <comment ref="F4" authorId="0" shapeId="0" xr:uid="{4C5ACBF5-D15F-4613-B484-C5184C1722D0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D17" authorId="0" shapeId="0" xr:uid="{CE614864-5A92-4FCD-A786-FA39C901F58B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£14-16k/PA *12 months</t>
        </r>
      </text>
    </comment>
  </commentList>
</comments>
</file>

<file path=xl/sharedStrings.xml><?xml version="1.0" encoding="utf-8"?>
<sst xmlns="http://schemas.openxmlformats.org/spreadsheetml/2006/main" count="53" uniqueCount="41">
  <si>
    <t>Input estimate of days into yellow cells</t>
  </si>
  <si>
    <t>Units</t>
  </si>
  <si>
    <t>Number</t>
  </si>
  <si>
    <t>Cost</t>
  </si>
  <si>
    <t>Band 2</t>
  </si>
  <si>
    <t>Band 3</t>
  </si>
  <si>
    <t>Band 4</t>
  </si>
  <si>
    <t>Band 5</t>
  </si>
  <si>
    <t>Band 6</t>
  </si>
  <si>
    <t>Days</t>
  </si>
  <si>
    <t>Band 7</t>
  </si>
  <si>
    <t>Band 8a</t>
  </si>
  <si>
    <t>Band 8b</t>
  </si>
  <si>
    <t>Band 8c</t>
  </si>
  <si>
    <t>Band 8d</t>
  </si>
  <si>
    <t>Band 9</t>
  </si>
  <si>
    <t xml:space="preserve">Add Contingency </t>
  </si>
  <si>
    <t>Total Estimate for your Project</t>
  </si>
  <si>
    <t>This file provides an estimate of total employment costs (incl. taxes and pensions etc.) to include in your IAF application</t>
  </si>
  <si>
    <t>(1) Select "Days" or "Months" in the dropdown list in the "Units" column</t>
  </si>
  <si>
    <t>(2) Enter the number of days or months you need for the project</t>
  </si>
  <si>
    <t>(3) Add a contingency for errors and ommissions, overruns, etc.</t>
  </si>
  <si>
    <t>Months</t>
  </si>
  <si>
    <t>Gross Salary inc HCA, ErNIC &amp; Pens 2023/24</t>
  </si>
  <si>
    <t>Cost / Work Day (WD)</t>
  </si>
  <si>
    <t>Utilisation Rate</t>
  </si>
  <si>
    <t>Cost / WD (with Utilisation multiplier)</t>
  </si>
  <si>
    <t>Band 1</t>
  </si>
  <si>
    <t>Trust Consultant</t>
  </si>
  <si>
    <t>Assumptions per employee</t>
  </si>
  <si>
    <t>52 weeks x 5 working days</t>
  </si>
  <si>
    <t>Less Bank Holidays</t>
  </si>
  <si>
    <t>Annual Work Days</t>
  </si>
  <si>
    <t>Avg Annual Leave</t>
  </si>
  <si>
    <t>Avg Sick (avg NHS)</t>
  </si>
  <si>
    <t>Avg Training / Conferences etc</t>
  </si>
  <si>
    <t>Days @ work</t>
  </si>
  <si>
    <t>Hours</t>
  </si>
  <si>
    <t>Minutes</t>
  </si>
  <si>
    <t>Top of Band: Cost of Employment 2024/25</t>
  </si>
  <si>
    <t>Staff Cost Estimator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</si>
</sst>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-;[Red]\(#,##0\);\-_-"/>
    <numFmt numFmtId="165" formatCode="#,##0.0_-;[Red]\(#,##0.0\);\-_-"/>
    <numFmt numFmtId="166" formatCode="0.0%"/>
    <numFmt numFmtId="167" formatCode="_-&quot;£&quot;* #,##0_-;\-&quot;£&quot;* #,##0_-;_-&quot;£&quot;* &quot;-&quot;??_-;_-@_-"/>
    <numFmt numFmtId="168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62"/>
      <name val="Arial"/>
      <family val="2"/>
    </font>
    <font>
      <b/>
      <sz val="16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4" fillId="0" borderId="1" xfId="2" applyNumberFormat="1" applyFont="1" applyBorder="1"/>
    <xf numFmtId="164" fontId="4" fillId="0" borderId="2" xfId="2" applyNumberFormat="1" applyFont="1" applyBorder="1"/>
    <xf numFmtId="0" fontId="5" fillId="0" borderId="2" xfId="2" applyFont="1" applyBorder="1"/>
    <xf numFmtId="0" fontId="2" fillId="0" borderId="3" xfId="0" applyFont="1" applyBorder="1"/>
    <xf numFmtId="165" fontId="4" fillId="0" borderId="0" xfId="2" applyNumberFormat="1" applyFont="1"/>
    <xf numFmtId="0" fontId="6" fillId="0" borderId="0" xfId="0" applyFont="1"/>
    <xf numFmtId="0" fontId="2" fillId="0" borderId="4" xfId="0" applyFont="1" applyBorder="1"/>
    <xf numFmtId="0" fontId="2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4" fillId="0" borderId="4" xfId="2" applyFont="1" applyBorder="1"/>
    <xf numFmtId="165" fontId="7" fillId="0" borderId="5" xfId="2" applyNumberFormat="1" applyFont="1" applyBorder="1"/>
    <xf numFmtId="0" fontId="4" fillId="0" borderId="0" xfId="2" applyFont="1" applyAlignment="1">
      <alignment horizontal="left"/>
    </xf>
    <xf numFmtId="166" fontId="2" fillId="0" borderId="0" xfId="0" applyNumberFormat="1" applyFont="1"/>
    <xf numFmtId="0" fontId="2" fillId="0" borderId="0" xfId="0" applyFont="1" applyAlignment="1">
      <alignment vertical="center"/>
    </xf>
    <xf numFmtId="165" fontId="7" fillId="0" borderId="5" xfId="2" applyNumberFormat="1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165" fontId="4" fillId="0" borderId="5" xfId="2" applyNumberFormat="1" applyFont="1" applyBorder="1" applyAlignment="1">
      <alignment vertical="center"/>
    </xf>
    <xf numFmtId="165" fontId="7" fillId="0" borderId="6" xfId="2" applyNumberFormat="1" applyFont="1" applyBorder="1"/>
    <xf numFmtId="0" fontId="2" fillId="0" borderId="5" xfId="0" applyFont="1" applyBorder="1" applyAlignment="1">
      <alignment vertical="center"/>
    </xf>
    <xf numFmtId="0" fontId="4" fillId="0" borderId="0" xfId="2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0" fillId="0" borderId="0" xfId="0" applyAlignment="1">
      <alignment horizontal="center"/>
    </xf>
    <xf numFmtId="167" fontId="2" fillId="0" borderId="1" xfId="3" applyNumberFormat="1" applyFont="1" applyBorder="1" applyAlignment="1">
      <alignment vertical="center"/>
    </xf>
    <xf numFmtId="9" fontId="2" fillId="2" borderId="1" xfId="0" applyNumberFormat="1" applyFont="1" applyFill="1" applyBorder="1" applyAlignment="1">
      <alignment horizontal="center"/>
    </xf>
    <xf numFmtId="167" fontId="2" fillId="3" borderId="1" xfId="3" applyNumberFormat="1" applyFont="1" applyFill="1" applyBorder="1"/>
    <xf numFmtId="0" fontId="2" fillId="0" borderId="1" xfId="0" applyFont="1" applyBorder="1"/>
    <xf numFmtId="9" fontId="2" fillId="0" borderId="1" xfId="0" applyNumberFormat="1" applyFont="1" applyBorder="1" applyAlignment="1">
      <alignment horizontal="center" vertical="center"/>
    </xf>
    <xf numFmtId="167" fontId="2" fillId="3" borderId="1" xfId="3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/>
    </xf>
    <xf numFmtId="44" fontId="2" fillId="0" borderId="1" xfId="3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8" fillId="4" borderId="0" xfId="0" applyFont="1" applyFill="1"/>
    <xf numFmtId="167" fontId="6" fillId="0" borderId="1" xfId="3" applyNumberFormat="1" applyFont="1" applyBorder="1" applyAlignment="1">
      <alignment vertical="center"/>
    </xf>
    <xf numFmtId="44" fontId="0" fillId="0" borderId="0" xfId="0" applyNumberFormat="1"/>
    <xf numFmtId="165" fontId="4" fillId="0" borderId="1" xfId="2" applyNumberFormat="1" applyFont="1" applyBorder="1"/>
    <xf numFmtId="168" fontId="2" fillId="5" borderId="1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7" fontId="6" fillId="0" borderId="12" xfId="3" applyNumberFormat="1" applyFont="1" applyBorder="1" applyAlignment="1">
      <alignment vertical="center"/>
    </xf>
    <xf numFmtId="9" fontId="0" fillId="5" borderId="0" xfId="0" applyNumberFormat="1" applyFill="1" applyAlignment="1">
      <alignment horizontal="center"/>
    </xf>
  </cellXfs>
  <cellStyles count="4">
    <cellStyle name="Comma" xfId="1" builtinId="3"/>
    <cellStyle name="Currency 13" xfId="3" xr:uid="{A6052F7E-4D2D-436C-AD36-A1FE326A345A}"/>
    <cellStyle name="Normal" xfId="0" builtinId="0"/>
    <cellStyle name="Style 1" xfId="2" xr:uid="{575351E1-E260-465C-B114-F61E4BDEE7C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7FDD-3527-40EE-983A-A729B84A0429}">
  <dimension ref="A1:F23"/>
  <sheetViews>
    <sheetView tabSelected="1" zoomScale="80" zoomScaleNormal="80" workbookViewId="0">
      <selection activeCell="J15" sqref="J15"/>
    </sheetView>
  </sheetViews>
  <sheetFormatPr defaultRowHeight="14.5"/>
  <cols>
    <col min="1" max="1" width="11.6328125" customWidth="1"/>
    <col min="2" max="2" width="11.453125" customWidth="1"/>
    <col min="5" max="5" width="11.81640625" customWidth="1"/>
    <col min="6" max="6" width="5.453125" customWidth="1"/>
  </cols>
  <sheetData>
    <row r="1" spans="2:6" ht="21">
      <c r="B1" s="40" t="s">
        <v>40</v>
      </c>
      <c r="C1" s="40"/>
      <c r="D1" s="40"/>
      <c r="E1" s="40"/>
      <c r="F1" s="40"/>
    </row>
    <row r="2" spans="2:6">
      <c r="B2" t="s">
        <v>0</v>
      </c>
    </row>
    <row r="3" spans="2:6" ht="7.5" customHeight="1"/>
    <row r="4" spans="2:6">
      <c r="C4" s="26" t="s">
        <v>1</v>
      </c>
      <c r="D4" s="26" t="s">
        <v>2</v>
      </c>
      <c r="E4" s="26" t="s">
        <v>3</v>
      </c>
    </row>
    <row r="5" spans="2:6">
      <c r="B5" s="33" t="s">
        <v>4</v>
      </c>
      <c r="C5" s="44"/>
      <c r="D5" s="44"/>
      <c r="E5" s="27">
        <f>IF(C5="Days",D5*Workings!E6,IF(C5="Months",D5*(Workings!D6/12),0))</f>
        <v>0</v>
      </c>
    </row>
    <row r="6" spans="2:6">
      <c r="B6" s="33" t="s">
        <v>5</v>
      </c>
      <c r="C6" s="44"/>
      <c r="D6" s="44"/>
      <c r="E6" s="27">
        <f>IF(C6="Days",D6*Workings!E7,IF(C6="Months",D6*(Workings!D7/12),0))</f>
        <v>0</v>
      </c>
    </row>
    <row r="7" spans="2:6">
      <c r="B7" s="33" t="s">
        <v>6</v>
      </c>
      <c r="C7" s="44"/>
      <c r="D7" s="44"/>
      <c r="E7" s="27">
        <f>IF(C7="Days",D7*Workings!E8,IF(C7="Months",D7*(Workings!D8/12),0))</f>
        <v>0</v>
      </c>
    </row>
    <row r="8" spans="2:6">
      <c r="B8" s="33" t="s">
        <v>7</v>
      </c>
      <c r="C8" s="44" t="s">
        <v>22</v>
      </c>
      <c r="D8" s="44">
        <v>12</v>
      </c>
      <c r="E8" s="27">
        <f>IF(C8="Days",D8*Workings!E9,IF(C8="Months",D8*(Workings!D9/12),0))</f>
        <v>54788.121119799995</v>
      </c>
    </row>
    <row r="9" spans="2:6">
      <c r="B9" s="33" t="s">
        <v>8</v>
      </c>
      <c r="C9" s="44"/>
      <c r="D9" s="44"/>
      <c r="E9" s="27">
        <f>IF(C9="Days",D9*Workings!E10,IF(C9="Months",D9*(Workings!D10/12),0))</f>
        <v>0</v>
      </c>
    </row>
    <row r="10" spans="2:6">
      <c r="B10" s="33" t="s">
        <v>10</v>
      </c>
      <c r="C10" s="44"/>
      <c r="D10" s="44"/>
      <c r="E10" s="27">
        <f>IF(C10="Days",D10*Workings!E11,IF(C10="Months",D10*(Workings!D11/12),0))</f>
        <v>0</v>
      </c>
    </row>
    <row r="11" spans="2:6">
      <c r="B11" s="33" t="s">
        <v>11</v>
      </c>
      <c r="C11" s="44"/>
      <c r="D11" s="44"/>
      <c r="E11" s="27">
        <f>IF(C11="Days",D11*Workings!E12,IF(C11="Months",D11*(Workings!D12/12),0))</f>
        <v>0</v>
      </c>
    </row>
    <row r="12" spans="2:6">
      <c r="B12" s="33" t="s">
        <v>12</v>
      </c>
      <c r="C12" s="44"/>
      <c r="D12" s="44"/>
      <c r="E12" s="27">
        <f>IF(C12="Days",D12*Workings!E13,IF(C12="Months",D12*(Workings!D13/12),0))</f>
        <v>0</v>
      </c>
    </row>
    <row r="13" spans="2:6">
      <c r="B13" s="33" t="s">
        <v>13</v>
      </c>
      <c r="C13" s="44"/>
      <c r="D13" s="44"/>
      <c r="E13" s="27">
        <f>IF(C13="Days",D13*Workings!E14,IF(C13="Months",D13*(Workings!D14/12),0))</f>
        <v>0</v>
      </c>
    </row>
    <row r="14" spans="2:6">
      <c r="B14" s="33" t="s">
        <v>14</v>
      </c>
      <c r="C14" s="44"/>
      <c r="D14" s="44"/>
      <c r="E14" s="27">
        <f>IF(C14="Days",D14*Workings!E15,IF(C14="Months",D14*(Workings!D15/12),0))</f>
        <v>0</v>
      </c>
    </row>
    <row r="15" spans="2:6">
      <c r="B15" s="33" t="s">
        <v>15</v>
      </c>
      <c r="C15" s="44"/>
      <c r="D15" s="44"/>
      <c r="E15" s="27">
        <f>IF(C15="Days",D15*Workings!E16,IF(C15="Months",D15*(Workings!D16/12),0))</f>
        <v>0</v>
      </c>
    </row>
    <row r="16" spans="2:6">
      <c r="C16" s="26"/>
      <c r="E16" s="41">
        <f>SUM(E5:E15)</f>
        <v>54788.121119799995</v>
      </c>
    </row>
    <row r="17" spans="1:5" ht="15" thickBot="1">
      <c r="B17" s="15" t="s">
        <v>16</v>
      </c>
      <c r="D17" s="48">
        <v>0.1</v>
      </c>
      <c r="E17" s="27">
        <f>E16*D17</f>
        <v>5478.8121119799998</v>
      </c>
    </row>
    <row r="18" spans="1:5" ht="15" thickBot="1">
      <c r="B18" s="45" t="s">
        <v>17</v>
      </c>
      <c r="C18" s="46"/>
      <c r="D18" s="46"/>
      <c r="E18" s="47">
        <f>E16+E17</f>
        <v>60266.933231779993</v>
      </c>
    </row>
    <row r="20" spans="1:5">
      <c r="A20" t="s">
        <v>18</v>
      </c>
    </row>
    <row r="21" spans="1:5">
      <c r="A21" t="s">
        <v>19</v>
      </c>
    </row>
    <row r="22" spans="1:5">
      <c r="A22" t="s">
        <v>20</v>
      </c>
    </row>
    <row r="23" spans="1:5">
      <c r="A23" t="s">
        <v>21</v>
      </c>
    </row>
  </sheetData>
  <dataValidations count="3">
    <dataValidation type="decimal" allowBlank="1" showInputMessage="1" showErrorMessage="1" sqref="D5:D15" xr:uid="{B65E076B-7ECA-44E2-98EA-AB023B2E7666}">
      <formula1>0</formula1>
      <formula2>5000</formula2>
    </dataValidation>
    <dataValidation type="list" allowBlank="1" showInputMessage="1" showErrorMessage="1" sqref="C5:C15" xr:uid="{D2C71637-4874-4E31-90DF-4E401FC5E388}">
      <formula1>"Days,Months"</formula1>
    </dataValidation>
    <dataValidation type="list" allowBlank="1" showInputMessage="1" showErrorMessage="1" sqref="D17" xr:uid="{1BF6C6DC-E951-4E7D-ADB4-57A0945BC047}">
      <formula1>"0%,5%,10%"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D836-061E-4AAC-83F7-DC29400DDEEF}">
  <dimension ref="B2:K30"/>
  <sheetViews>
    <sheetView workbookViewId="0">
      <selection activeCell="M12" sqref="M12"/>
    </sheetView>
  </sheetViews>
  <sheetFormatPr defaultRowHeight="14.5" outlineLevelRow="1"/>
  <cols>
    <col min="3" max="3" width="22.81640625" bestFit="1" customWidth="1"/>
    <col min="4" max="4" width="16.453125" customWidth="1"/>
    <col min="5" max="5" width="12.81640625" customWidth="1"/>
    <col min="6" max="6" width="10.1796875" customWidth="1"/>
    <col min="7" max="7" width="15.453125" customWidth="1"/>
    <col min="8" max="8" width="1.453125" customWidth="1"/>
    <col min="9" max="9" width="11.1796875" bestFit="1" customWidth="1"/>
  </cols>
  <sheetData>
    <row r="2" spans="3:11" ht="21">
      <c r="C2" s="40" t="s">
        <v>39</v>
      </c>
      <c r="D2" s="40"/>
      <c r="E2" s="40"/>
      <c r="F2" s="40"/>
      <c r="G2" s="40"/>
      <c r="H2" s="40"/>
      <c r="K2" t="s">
        <v>9</v>
      </c>
    </row>
    <row r="3" spans="3:11">
      <c r="K3" t="s">
        <v>22</v>
      </c>
    </row>
    <row r="4" spans="3:11" ht="39">
      <c r="D4" s="39" t="s">
        <v>23</v>
      </c>
      <c r="E4" s="37" t="s">
        <v>24</v>
      </c>
      <c r="F4" s="38" t="s">
        <v>25</v>
      </c>
      <c r="G4" s="37" t="s">
        <v>26</v>
      </c>
    </row>
    <row r="5" spans="3:11" hidden="1" outlineLevel="1">
      <c r="C5" s="33" t="s">
        <v>27</v>
      </c>
      <c r="D5" s="32"/>
      <c r="E5" s="35">
        <v>0</v>
      </c>
      <c r="F5" s="36"/>
      <c r="G5" s="35">
        <v>0</v>
      </c>
    </row>
    <row r="6" spans="3:11" collapsed="1">
      <c r="C6" s="33" t="s">
        <v>4</v>
      </c>
      <c r="D6" s="32">
        <v>36034.893862500001</v>
      </c>
      <c r="E6" s="27">
        <f>+D6/$E$28</f>
        <v>170.37774875886527</v>
      </c>
      <c r="F6" s="34">
        <v>1</v>
      </c>
      <c r="G6" s="27">
        <f t="shared" ref="G6:G17" si="0">E6/F6</f>
        <v>170.37774875886527</v>
      </c>
    </row>
    <row r="7" spans="3:11">
      <c r="C7" s="33" t="s">
        <v>5</v>
      </c>
      <c r="D7" s="32">
        <v>38654.299451999999</v>
      </c>
      <c r="E7" s="27">
        <f t="shared" ref="E7:E17" si="1">+D7/$E$28</f>
        <v>182.76264516312057</v>
      </c>
      <c r="F7" s="31">
        <f t="shared" ref="F7:F16" si="2">F6</f>
        <v>1</v>
      </c>
      <c r="G7" s="27">
        <f t="shared" si="0"/>
        <v>182.76264516312057</v>
      </c>
      <c r="I7" s="42">
        <f>D7*1.3/12</f>
        <v>4187.5491073000003</v>
      </c>
    </row>
    <row r="8" spans="3:11">
      <c r="C8" s="33" t="s">
        <v>6</v>
      </c>
      <c r="D8" s="32">
        <v>43546.002506799996</v>
      </c>
      <c r="E8" s="27">
        <f t="shared" si="1"/>
        <v>205.89126480756499</v>
      </c>
      <c r="F8" s="31">
        <f t="shared" si="2"/>
        <v>1</v>
      </c>
      <c r="G8" s="27">
        <f t="shared" si="0"/>
        <v>205.89126480756499</v>
      </c>
      <c r="I8">
        <f>25/4</f>
        <v>6.25</v>
      </c>
    </row>
    <row r="9" spans="3:11">
      <c r="C9" s="33" t="s">
        <v>7</v>
      </c>
      <c r="D9" s="32">
        <v>54788.121119799995</v>
      </c>
      <c r="E9" s="27">
        <f t="shared" si="1"/>
        <v>259.04548992813238</v>
      </c>
      <c r="F9" s="31">
        <f t="shared" si="2"/>
        <v>1</v>
      </c>
      <c r="G9" s="27">
        <f t="shared" si="0"/>
        <v>259.04548992813238</v>
      </c>
    </row>
    <row r="10" spans="3:11">
      <c r="C10" s="33" t="s">
        <v>8</v>
      </c>
      <c r="D10" s="32">
        <v>66680.463916000008</v>
      </c>
      <c r="E10" s="27">
        <f t="shared" si="1"/>
        <v>315.27406106855796</v>
      </c>
      <c r="F10" s="31">
        <f t="shared" si="2"/>
        <v>1</v>
      </c>
      <c r="G10" s="27">
        <f t="shared" si="0"/>
        <v>315.27406106855796</v>
      </c>
      <c r="I10" s="42"/>
    </row>
    <row r="11" spans="3:11">
      <c r="C11" s="33" t="s">
        <v>10</v>
      </c>
      <c r="D11" s="32">
        <v>76656.469433000006</v>
      </c>
      <c r="E11" s="27">
        <f t="shared" si="1"/>
        <v>362.44193585342794</v>
      </c>
      <c r="F11" s="31">
        <f t="shared" si="2"/>
        <v>1</v>
      </c>
      <c r="G11" s="27">
        <f t="shared" si="0"/>
        <v>362.44193585342794</v>
      </c>
    </row>
    <row r="12" spans="3:11">
      <c r="C12" s="33" t="s">
        <v>11</v>
      </c>
      <c r="D12" s="32">
        <v>86437.997832499997</v>
      </c>
      <c r="E12" s="27">
        <f t="shared" si="1"/>
        <v>408.69029708037823</v>
      </c>
      <c r="F12" s="31">
        <f t="shared" si="2"/>
        <v>1</v>
      </c>
      <c r="G12" s="27">
        <f t="shared" si="0"/>
        <v>408.69029708037823</v>
      </c>
    </row>
    <row r="13" spans="3:11">
      <c r="C13" s="33" t="s">
        <v>12</v>
      </c>
      <c r="D13" s="32">
        <v>101427.4893165</v>
      </c>
      <c r="E13" s="27">
        <f t="shared" si="1"/>
        <v>479.56259724113471</v>
      </c>
      <c r="F13" s="31">
        <f t="shared" si="2"/>
        <v>1</v>
      </c>
      <c r="G13" s="27">
        <f t="shared" si="0"/>
        <v>479.56259724113471</v>
      </c>
    </row>
    <row r="14" spans="3:11">
      <c r="C14" s="33" t="s">
        <v>13</v>
      </c>
      <c r="D14" s="32">
        <v>118344.316096</v>
      </c>
      <c r="E14" s="27">
        <f t="shared" si="1"/>
        <v>559.5475938345154</v>
      </c>
      <c r="F14" s="31">
        <f t="shared" si="2"/>
        <v>1</v>
      </c>
      <c r="G14" s="27">
        <f t="shared" si="0"/>
        <v>559.5475938345154</v>
      </c>
    </row>
    <row r="15" spans="3:11">
      <c r="C15" s="33" t="s">
        <v>14</v>
      </c>
      <c r="D15" s="32">
        <v>138781.84931299998</v>
      </c>
      <c r="E15" s="27">
        <f t="shared" si="1"/>
        <v>656.17895656264773</v>
      </c>
      <c r="F15" s="31">
        <f t="shared" si="2"/>
        <v>1</v>
      </c>
      <c r="G15" s="27">
        <f t="shared" si="0"/>
        <v>656.17895656264773</v>
      </c>
    </row>
    <row r="16" spans="3:11">
      <c r="C16" s="33" t="s">
        <v>15</v>
      </c>
      <c r="D16" s="32">
        <v>163692.35623250002</v>
      </c>
      <c r="E16" s="27">
        <f t="shared" si="1"/>
        <v>773.95913112293158</v>
      </c>
      <c r="F16" s="31">
        <f t="shared" si="2"/>
        <v>1</v>
      </c>
      <c r="G16" s="27">
        <f t="shared" si="0"/>
        <v>773.95913112293158</v>
      </c>
    </row>
    <row r="17" spans="2:7">
      <c r="C17" s="30" t="s">
        <v>28</v>
      </c>
      <c r="D17" s="29">
        <v>199395</v>
      </c>
      <c r="E17" s="27">
        <f t="shared" si="1"/>
        <v>942.76595744680856</v>
      </c>
      <c r="F17" s="28">
        <v>1</v>
      </c>
      <c r="G17" s="27">
        <f t="shared" si="0"/>
        <v>942.76595744680856</v>
      </c>
    </row>
    <row r="18" spans="2:7">
      <c r="F18" s="26"/>
    </row>
    <row r="19" spans="2:7">
      <c r="F19" s="26"/>
    </row>
    <row r="20" spans="2:7">
      <c r="B20" s="25" t="s">
        <v>29</v>
      </c>
      <c r="C20" s="24"/>
      <c r="D20" s="24"/>
      <c r="E20" s="23"/>
      <c r="F20" s="15"/>
    </row>
    <row r="21" spans="2:7">
      <c r="B21" s="18"/>
      <c r="C21" s="22"/>
      <c r="D21" s="22"/>
      <c r="E21" s="21"/>
      <c r="F21" s="15"/>
    </row>
    <row r="22" spans="2:7">
      <c r="B22" s="18"/>
      <c r="C22" s="17" t="s">
        <v>30</v>
      </c>
      <c r="D22" s="15"/>
      <c r="E22" s="19">
        <f>52*5</f>
        <v>260</v>
      </c>
      <c r="F22" s="15"/>
    </row>
    <row r="23" spans="2:7">
      <c r="B23" s="18"/>
      <c r="C23" s="13" t="s">
        <v>31</v>
      </c>
      <c r="D23" s="1"/>
      <c r="E23" s="20">
        <v>-8</v>
      </c>
      <c r="F23" s="15"/>
    </row>
    <row r="24" spans="2:7">
      <c r="B24" s="18"/>
      <c r="C24" s="17" t="s">
        <v>32</v>
      </c>
      <c r="D24" s="15"/>
      <c r="E24" s="19">
        <f>E22+E23</f>
        <v>252</v>
      </c>
      <c r="F24" s="15"/>
    </row>
    <row r="25" spans="2:7">
      <c r="B25" s="18"/>
      <c r="C25" s="17" t="s">
        <v>33</v>
      </c>
      <c r="D25" s="15"/>
      <c r="E25" s="16">
        <v>-30</v>
      </c>
      <c r="F25" s="15"/>
    </row>
    <row r="26" spans="2:7">
      <c r="B26" s="8"/>
      <c r="C26" s="13" t="s">
        <v>34</v>
      </c>
      <c r="D26" s="14">
        <v>2.5000000000000001E-2</v>
      </c>
      <c r="E26" s="12">
        <f>-E22*D26</f>
        <v>-6.5</v>
      </c>
      <c r="F26" s="1"/>
    </row>
    <row r="27" spans="2:7">
      <c r="B27" s="8"/>
      <c r="C27" s="13" t="s">
        <v>35</v>
      </c>
      <c r="D27" s="1"/>
      <c r="E27" s="12">
        <v>-4</v>
      </c>
      <c r="F27" s="1"/>
    </row>
    <row r="28" spans="2:7">
      <c r="B28" s="11"/>
      <c r="C28" s="10" t="s">
        <v>36</v>
      </c>
      <c r="D28" s="1"/>
      <c r="E28" s="43">
        <f>+SUM(E24:E27)</f>
        <v>211.5</v>
      </c>
      <c r="F28" s="9"/>
    </row>
    <row r="29" spans="2:7">
      <c r="B29" s="8"/>
      <c r="C29" s="7" t="s">
        <v>37</v>
      </c>
      <c r="D29" s="6">
        <v>7.5</v>
      </c>
      <c r="E29" s="2">
        <f>E28*D29</f>
        <v>1586.25</v>
      </c>
      <c r="F29" s="1"/>
    </row>
    <row r="30" spans="2:7">
      <c r="B30" s="5"/>
      <c r="C30" s="4" t="s">
        <v>38</v>
      </c>
      <c r="D30" s="3">
        <f>7.5*60</f>
        <v>450</v>
      </c>
      <c r="E30" s="2">
        <f>E28*D30</f>
        <v>95175</v>
      </c>
      <c r="F30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FB57EAFFDCE4780D5C44DD89E9359" ma:contentTypeVersion="4" ma:contentTypeDescription="Create a new document." ma:contentTypeScope="" ma:versionID="2c65fb48b4476cf37a412e3f448e05a9">
  <xsd:schema xmlns:xsd="http://www.w3.org/2001/XMLSchema" xmlns:xs="http://www.w3.org/2001/XMLSchema" xmlns:p="http://schemas.microsoft.com/office/2006/metadata/properties" xmlns:ns2="af5ec88a-6bcf-40dd-bc9a-8412ea72aeb4" targetNamespace="http://schemas.microsoft.com/office/2006/metadata/properties" ma:root="true" ma:fieldsID="38cd26d0040b37fa5c89645f81495d24" ns2:_="">
    <xsd:import namespace="af5ec88a-6bcf-40dd-bc9a-8412ea72a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ec88a-6bcf-40dd-bc9a-8412ea72a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6D3A1-7F66-4381-9C63-8D76E0CF4911}"/>
</file>

<file path=customXml/itemProps2.xml><?xml version="1.0" encoding="utf-8"?>
<ds:datastoreItem xmlns:ds="http://schemas.openxmlformats.org/officeDocument/2006/customXml" ds:itemID="{6BEFFB93-1364-4F6D-B6D7-00A90C5C13BC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29aa5c69-f5dc-43bc-9cf5-cf5dbc6c8433"/>
    <ds:schemaRef ds:uri="http://purl.org/dc/elements/1.1/"/>
    <ds:schemaRef ds:uri="http://schemas.openxmlformats.org/package/2006/metadata/core-properties"/>
    <ds:schemaRef ds:uri="ccc3b254-e7c4-4157-865e-98b47663bd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039C29-4E34-43C3-B62A-BEB78D2A79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Workings</vt:lpstr>
      <vt:lpstr>Input!Print_Area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Hyam</dc:creator>
  <cp:keywords/>
  <dc:description/>
  <cp:lastModifiedBy>Aaron Hyam</cp:lastModifiedBy>
  <cp:revision/>
  <dcterms:created xsi:type="dcterms:W3CDTF">2022-09-02T08:20:53Z</dcterms:created>
  <dcterms:modified xsi:type="dcterms:W3CDTF">2024-10-31T09:51:49Z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0x0101004F8FB57EAFFDCE4780D5C44DD89E9359</vt:lpwstr>
  </property>
  <property fmtid="{D5CDD505-2E9C-101B-9397-08002B2CF9AE}" pid="3" name="MediaServiceImageTags">
    <vt:lpwstr/>
  </property>
</Properties>
</file>